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сайт'!$A$1:$H$49</definedName>
  </definedNames>
  <calcPr fullCalcOnLoad="1"/>
</workbook>
</file>

<file path=xl/sharedStrings.xml><?xml version="1.0" encoding="utf-8"?>
<sst xmlns="http://schemas.openxmlformats.org/spreadsheetml/2006/main" count="49" uniqueCount="46">
  <si>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</si>
  <si>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</si>
  <si>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</si>
  <si>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</si>
  <si>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</si>
  <si>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</si>
  <si>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</si>
  <si>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</si>
  <si>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</si>
  <si>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</si>
  <si>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</si>
  <si>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</si>
  <si>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</si>
  <si>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</si>
  <si>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ПЕРЕЛІК</t>
  </si>
  <si>
    <t xml:space="preserve"> напрямків використання коштів міського дорожнього фонду міста Черкаси
на 2014 рік</t>
  </si>
  <si>
    <t>Назва доходів та напрямків</t>
  </si>
  <si>
    <t>План на рік</t>
  </si>
  <si>
    <t>Відсоток виконання, %</t>
  </si>
  <si>
    <t>ДОХОДИ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</si>
  <si>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</si>
  <si>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</si>
  <si>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</si>
  <si>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</si>
  <si>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</si>
  <si>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</si>
  <si>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</si>
  <si>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</si>
  <si>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</si>
  <si>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</si>
  <si>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</si>
  <si>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</si>
  <si>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</si>
  <si>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</si>
  <si>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ГОЛОВНИЙ РОЗПОРЯДНИК КОШТІВ - ДЕПАРТАМЕНТ АРХІТЕКТУРИ, МІСТОБУДУВАННЯ ТА ІНСПЕКТУВАННЯ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</si>
  <si>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</si>
  <si>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</si>
  <si>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</si>
  <si>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</si>
  <si>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</si>
  <si>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</si>
  <si>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</si>
  <si>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</si>
  <si>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Надійшло*/ Профінансовано **   станом на 13.06.2014</t>
  </si>
  <si>
    <t>Капітальний ремонт вулично-дорожньої мережі</t>
  </si>
  <si>
    <t>Капітальний ремонт вулично-дорожньої мережі (за рахунок залишку субвенції з державного бюджету)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</si>
</sst>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</numFmts>
  <fonts count="2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22" fillId="0" borderId="10" xfId="53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3" applyFont="1">
      <alignment/>
      <protection/>
    </xf>
    <xf numFmtId="0" fontId="23" fillId="0" borderId="0" xfId="0" applyFont="1" applyAlignment="1">
      <alignment/>
    </xf>
    <xf numFmtId="0" fontId="28" fillId="0" borderId="0" xfId="53" applyFont="1" applyAlignment="1">
      <alignment horizontal="center" wrapText="1"/>
      <protection/>
    </xf>
    <xf numFmtId="0" fontId="23" fillId="0" borderId="0" xfId="53" applyFont="1">
      <alignment/>
      <protection/>
    </xf>
    <xf numFmtId="0" fontId="21" fillId="0" borderId="0" xfId="53" applyFont="1" applyBorder="1">
      <alignment/>
      <protection/>
    </xf>
    <xf numFmtId="0" fontId="21" fillId="0" borderId="0" xfId="53" applyFont="1" applyAlignment="1">
      <alignment horizontal="right"/>
      <protection/>
    </xf>
    <xf numFmtId="0" fontId="25" fillId="0" borderId="10" xfId="53" applyFont="1" applyFill="1" applyBorder="1" applyAlignment="1">
      <alignment horizontal="center" wrapText="1"/>
      <protection/>
    </xf>
    <xf numFmtId="0" fontId="25" fillId="0" borderId="10" xfId="53" applyFont="1" applyFill="1" applyBorder="1" applyAlignment="1">
      <alignment horizontal="center" vertical="distributed" wrapText="1" readingOrder="2"/>
      <protection/>
    </xf>
    <xf numFmtId="0" fontId="23" fillId="0" borderId="10" xfId="53" applyFont="1" applyBorder="1" applyAlignment="1">
      <alignment horizontal="center"/>
      <protection/>
    </xf>
    <xf numFmtId="0" fontId="22" fillId="0" borderId="10" xfId="53" applyFont="1" applyFill="1" applyBorder="1" applyAlignment="1">
      <alignment horizontal="center"/>
      <protection/>
    </xf>
    <xf numFmtId="0" fontId="28" fillId="24" borderId="10" xfId="0" applyFont="1" applyFill="1" applyBorder="1" applyAlignment="1">
      <alignment horizontal="center"/>
    </xf>
    <xf numFmtId="175" fontId="28" fillId="0" borderId="10" xfId="53" applyNumberFormat="1" applyFont="1" applyFill="1" applyBorder="1">
      <alignment/>
      <protection/>
    </xf>
    <xf numFmtId="10" fontId="22" fillId="0" borderId="10" xfId="62" applyNumberFormat="1" applyFont="1" applyFill="1" applyBorder="1" applyAlignment="1">
      <alignment/>
    </xf>
    <xf numFmtId="0" fontId="22" fillId="24" borderId="10" xfId="53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2" applyNumberFormat="1" applyFont="1" applyFill="1" applyBorder="1" applyAlignment="1">
      <alignment horizontal="center" vertical="center"/>
    </xf>
    <xf numFmtId="4" fontId="22" fillId="0" borderId="10" xfId="53" applyNumberFormat="1" applyFont="1" applyFill="1" applyBorder="1" applyAlignment="1">
      <alignment horizontal="center" vertical="center"/>
      <protection/>
    </xf>
    <xf numFmtId="176" fontId="22" fillId="24" borderId="10" xfId="62" applyNumberFormat="1" applyFont="1" applyFill="1" applyBorder="1" applyAlignment="1">
      <alignment horizontal="center" vertical="center"/>
    </xf>
    <xf numFmtId="0" fontId="22" fillId="25" borderId="10" xfId="53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2" applyNumberFormat="1" applyFont="1" applyFill="1" applyBorder="1" applyAlignment="1">
      <alignment horizontal="center" vertical="center"/>
    </xf>
    <xf numFmtId="176" fontId="28" fillId="25" borderId="10" xfId="62" applyNumberFormat="1" applyFont="1" applyFill="1" applyBorder="1" applyAlignment="1">
      <alignment horizontal="center" vertical="center"/>
    </xf>
    <xf numFmtId="0" fontId="21" fillId="0" borderId="0" xfId="53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2" applyNumberFormat="1" applyFont="1" applyFill="1" applyBorder="1" applyAlignment="1">
      <alignment horizontal="center" vertical="center"/>
    </xf>
    <xf numFmtId="176" fontId="22" fillId="25" borderId="10" xfId="62" applyNumberFormat="1" applyFont="1" applyFill="1" applyBorder="1" applyAlignment="1">
      <alignment horizontal="center" vertical="center"/>
    </xf>
    <xf numFmtId="171" fontId="28" fillId="24" borderId="10" xfId="62" applyNumberFormat="1" applyFont="1" applyFill="1" applyBorder="1" applyAlignment="1">
      <alignment horizontal="center" vertical="center"/>
    </xf>
    <xf numFmtId="4" fontId="28" fillId="0" borderId="10" xfId="53" applyNumberFormat="1" applyFont="1" applyFill="1" applyBorder="1" applyAlignment="1">
      <alignment horizontal="center" vertical="center"/>
      <protection/>
    </xf>
    <xf numFmtId="0" fontId="28" fillId="0" borderId="10" xfId="53" applyFont="1" applyFill="1" applyBorder="1">
      <alignment/>
      <protection/>
    </xf>
    <xf numFmtId="0" fontId="22" fillId="0" borderId="10" xfId="53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2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3" applyNumberFormat="1" applyFont="1" applyFill="1" applyBorder="1" applyAlignment="1">
      <alignment horizontal="center"/>
      <protection/>
    </xf>
    <xf numFmtId="0" fontId="28" fillId="25" borderId="11" xfId="53" applyFont="1" applyFill="1" applyBorder="1">
      <alignment/>
      <protection/>
    </xf>
    <xf numFmtId="0" fontId="28" fillId="25" borderId="11" xfId="53" applyFont="1" applyFill="1" applyBorder="1" applyAlignment="1">
      <alignment horizontal="center"/>
      <protection/>
    </xf>
    <xf numFmtId="4" fontId="28" fillId="25" borderId="11" xfId="62" applyNumberFormat="1" applyFont="1" applyFill="1" applyBorder="1" applyAlignment="1">
      <alignment horizontal="center" vertical="center"/>
    </xf>
    <xf numFmtId="176" fontId="28" fillId="25" borderId="11" xfId="62" applyNumberFormat="1" applyFont="1" applyFill="1" applyBorder="1" applyAlignment="1">
      <alignment horizontal="center" vertical="center"/>
    </xf>
    <xf numFmtId="0" fontId="20" fillId="0" borderId="0" xfId="53" applyFont="1">
      <alignment/>
      <protection/>
    </xf>
    <xf numFmtId="0" fontId="28" fillId="0" borderId="10" xfId="53" applyFont="1" applyFill="1" applyBorder="1" applyAlignment="1">
      <alignment horizontal="center"/>
      <protection/>
    </xf>
    <xf numFmtId="176" fontId="22" fillId="0" borderId="10" xfId="62" applyNumberFormat="1" applyFont="1" applyFill="1" applyBorder="1" applyAlignment="1">
      <alignment horizontal="center" vertical="center"/>
    </xf>
    <xf numFmtId="0" fontId="20" fillId="0" borderId="0" xfId="53" applyFont="1" applyFill="1">
      <alignment/>
      <protection/>
    </xf>
    <xf numFmtId="0" fontId="28" fillId="25" borderId="10" xfId="53" applyFont="1" applyFill="1" applyBorder="1" applyAlignment="1">
      <alignment horizontal="center"/>
      <protection/>
    </xf>
    <xf numFmtId="0" fontId="28" fillId="25" borderId="10" xfId="53" applyFont="1" applyFill="1" applyBorder="1" applyAlignment="1">
      <alignment horizontal="left" wrapText="1"/>
      <protection/>
    </xf>
    <xf numFmtId="4" fontId="28" fillId="25" borderId="10" xfId="53" applyNumberFormat="1" applyFont="1" applyFill="1" applyBorder="1" applyAlignment="1">
      <alignment horizontal="center" vertical="center"/>
      <protection/>
    </xf>
    <xf numFmtId="49" fontId="22" fillId="0" borderId="10" xfId="53" applyNumberFormat="1" applyFont="1" applyFill="1" applyBorder="1" applyAlignment="1">
      <alignment horizontal="center" vertical="center" wrapText="1"/>
      <protection/>
    </xf>
    <xf numFmtId="0" fontId="28" fillId="0" borderId="10" xfId="53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2" applyNumberFormat="1" applyFont="1" applyFill="1" applyBorder="1" applyAlignment="1">
      <alignment horizontal="center" vertical="center"/>
    </xf>
    <xf numFmtId="4" fontId="22" fillId="0" borderId="10" xfId="62" applyNumberFormat="1" applyFont="1" applyFill="1" applyBorder="1" applyAlignment="1">
      <alignment horizontal="center" vertical="center"/>
    </xf>
    <xf numFmtId="0" fontId="28" fillId="0" borderId="10" xfId="53" applyFont="1" applyBorder="1" applyAlignment="1">
      <alignment horizontal="center" wrapText="1"/>
      <protection/>
    </xf>
    <xf numFmtId="4" fontId="22" fillId="0" borderId="10" xfId="53" applyNumberFormat="1" applyFont="1" applyBorder="1" applyAlignment="1">
      <alignment horizontal="center" wrapText="1"/>
      <protection/>
    </xf>
    <xf numFmtId="16" fontId="28" fillId="25" borderId="10" xfId="53" applyNumberFormat="1" applyFont="1" applyFill="1" applyBorder="1" applyAlignment="1">
      <alignment horizontal="center"/>
      <protection/>
    </xf>
    <xf numFmtId="0" fontId="26" fillId="25" borderId="10" xfId="53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3" applyFont="1">
      <alignment/>
      <protection/>
    </xf>
    <xf numFmtId="0" fontId="22" fillId="0" borderId="0" xfId="53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3" applyFont="1" applyAlignment="1">
      <alignment horizontal="center"/>
      <protection/>
    </xf>
    <xf numFmtId="0" fontId="21" fillId="0" borderId="0" xfId="53" applyFont="1" applyAlignment="1">
      <alignment horizontal="center"/>
      <protection/>
    </xf>
    <xf numFmtId="0" fontId="28" fillId="0" borderId="11" xfId="53" applyFont="1" applyFill="1" applyBorder="1">
      <alignment/>
      <protection/>
    </xf>
    <xf numFmtId="4" fontId="28" fillId="0" borderId="11" xfId="62" applyNumberFormat="1" applyFont="1" applyFill="1" applyBorder="1" applyAlignment="1">
      <alignment horizontal="center" vertical="center"/>
    </xf>
    <xf numFmtId="176" fontId="28" fillId="0" borderId="11" xfId="62" applyNumberFormat="1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7" fillId="0" borderId="0" xfId="53" applyFont="1" applyAlignment="1">
      <alignment horizontal="center" wrapText="1"/>
      <protection/>
    </xf>
    <xf numFmtId="0" fontId="27" fillId="0" borderId="0" xfId="53" applyFont="1" applyAlignment="1">
      <alignment horizontal="center"/>
      <protection/>
    </xf>
    <xf numFmtId="0" fontId="25" fillId="0" borderId="10" xfId="53" applyFont="1" applyFill="1" applyBorder="1" applyAlignment="1">
      <alignment horizontal="center" vertical="center" wrapText="1"/>
      <protection/>
    </xf>
    <xf numFmtId="0" fontId="28" fillId="0" borderId="10" xfId="53" applyFont="1" applyBorder="1" applyAlignment="1">
      <alignment horizontal="center" vertical="center"/>
      <protection/>
    </xf>
    <xf numFmtId="0" fontId="28" fillId="24" borderId="10" xfId="0" applyFont="1" applyFill="1" applyBorder="1" applyAlignment="1">
      <alignment horizontal="center"/>
    </xf>
    <xf numFmtId="0" fontId="28" fillId="24" borderId="12" xfId="53" applyFont="1" applyFill="1" applyBorder="1" applyAlignment="1">
      <alignment horizontal="center" wrapText="1"/>
      <protection/>
    </xf>
    <xf numFmtId="0" fontId="28" fillId="24" borderId="13" xfId="53" applyFont="1" applyFill="1" applyBorder="1" applyAlignment="1">
      <alignment horizontal="center" wrapText="1"/>
      <protection/>
    </xf>
    <xf numFmtId="0" fontId="28" fillId="24" borderId="14" xfId="53" applyFont="1" applyFill="1" applyBorder="1" applyAlignment="1">
      <alignment horizontal="center" wrapText="1"/>
      <protection/>
    </xf>
    <xf numFmtId="0" fontId="28" fillId="0" borderId="15" xfId="53" applyFont="1" applyBorder="1" applyAlignment="1">
      <alignment horizontal="center" wrapText="1"/>
      <protection/>
    </xf>
    <xf numFmtId="0" fontId="28" fillId="0" borderId="16" xfId="53" applyFont="1" applyBorder="1" applyAlignment="1">
      <alignment horizontal="center" wrapText="1"/>
      <protection/>
    </xf>
    <xf numFmtId="0" fontId="28" fillId="0" borderId="17" xfId="53" applyFont="1" applyBorder="1" applyAlignment="1">
      <alignment horizontal="center" wrapText="1"/>
      <protection/>
    </xf>
    <xf numFmtId="0" fontId="22" fillId="0" borderId="0" xfId="53" applyFont="1" applyAlignment="1">
      <alignment horizontal="left"/>
      <protection/>
    </xf>
    <xf numFmtId="0" fontId="28" fillId="24" borderId="0" xfId="53" applyFont="1" applyFill="1" applyBorder="1" applyAlignment="1">
      <alignment horizontal="center"/>
      <protection/>
    </xf>
    <xf numFmtId="49" fontId="22" fillId="0" borderId="18" xfId="53" applyNumberFormat="1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дод 8 до бюджету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_дод 8 до бюджету 2012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єктів по субвенції"/>
    </sheetNames>
    <sheetDataSet>
      <sheetData sheetId="5">
        <row r="37">
          <cell r="E37">
            <v>4490.296469999999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workbookViewId="0" topLeftCell="A1">
      <selection activeCell="B7" sqref="B7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6.625" style="65" customWidth="1"/>
    <col min="4" max="4" width="20.375" style="3" customWidth="1"/>
    <col min="5" max="5" width="14.375" style="3" customWidth="1"/>
    <col min="6" max="16384" width="9.00390625" style="3" customWidth="1"/>
  </cols>
  <sheetData>
    <row r="1" spans="3:4" ht="15.75">
      <c r="C1" s="4"/>
      <c r="D1" s="4"/>
    </row>
    <row r="2" spans="1:5" ht="26.25" customHeight="1">
      <c r="A2" s="71" t="s">
        <v>14</v>
      </c>
      <c r="B2" s="71"/>
      <c r="C2" s="71"/>
      <c r="D2" s="71"/>
      <c r="E2" s="71"/>
    </row>
    <row r="3" spans="1:5" ht="46.5" customHeight="1">
      <c r="A3" s="70" t="s">
        <v>15</v>
      </c>
      <c r="B3" s="70"/>
      <c r="C3" s="70"/>
      <c r="D3" s="70"/>
      <c r="E3" s="70"/>
    </row>
    <row r="4" spans="2:5" ht="18.75">
      <c r="B4" s="5"/>
      <c r="C4" s="6"/>
      <c r="D4" s="7"/>
      <c r="E4" s="8" t="s">
        <v>42</v>
      </c>
    </row>
    <row r="5" spans="1:5" ht="95.25" customHeight="1">
      <c r="A5" s="73" t="s">
        <v>0</v>
      </c>
      <c r="B5" s="73" t="s">
        <v>16</v>
      </c>
      <c r="C5" s="69" t="s">
        <v>17</v>
      </c>
      <c r="D5" s="9" t="s">
        <v>43</v>
      </c>
      <c r="E5" s="72" t="s">
        <v>18</v>
      </c>
    </row>
    <row r="6" spans="1:5" s="7" customFormat="1" ht="21" customHeight="1" hidden="1">
      <c r="A6" s="73"/>
      <c r="B6" s="73"/>
      <c r="C6" s="69"/>
      <c r="D6" s="10"/>
      <c r="E6" s="72"/>
    </row>
    <row r="7" spans="1:5" ht="16.5" customHeight="1">
      <c r="A7" s="11">
        <v>1</v>
      </c>
      <c r="B7" s="11">
        <v>2</v>
      </c>
      <c r="C7" s="11">
        <v>3</v>
      </c>
      <c r="D7" s="12">
        <v>4</v>
      </c>
      <c r="E7" s="12">
        <v>5</v>
      </c>
    </row>
    <row r="8" spans="1:5" ht="32.25" customHeight="1">
      <c r="A8" s="74" t="s">
        <v>19</v>
      </c>
      <c r="B8" s="74"/>
      <c r="C8" s="74"/>
      <c r="D8" s="14"/>
      <c r="E8" s="15"/>
    </row>
    <row r="9" spans="1:5" ht="37.5">
      <c r="A9" s="16"/>
      <c r="B9" s="17" t="s">
        <v>20</v>
      </c>
      <c r="C9" s="18">
        <v>3671.5</v>
      </c>
      <c r="D9" s="19">
        <v>543.83553</v>
      </c>
      <c r="E9" s="20">
        <f>D9/C9</f>
        <v>0.14812352716873212</v>
      </c>
    </row>
    <row r="10" spans="1:5" ht="57" customHeight="1">
      <c r="A10" s="16"/>
      <c r="B10" s="17" t="s">
        <v>21</v>
      </c>
      <c r="C10" s="18">
        <v>268.1</v>
      </c>
      <c r="D10" s="19">
        <v>139.65445</v>
      </c>
      <c r="E10" s="20">
        <f>D10/C10</f>
        <v>0.5209043267437523</v>
      </c>
    </row>
    <row r="11" spans="1:5" ht="37.5">
      <c r="A11" s="16"/>
      <c r="B11" s="17" t="s">
        <v>22</v>
      </c>
      <c r="C11" s="18">
        <f>11025.7+2348.3</f>
        <v>13374</v>
      </c>
      <c r="D11" s="19">
        <f>'[1]облік по субвенції '!E37</f>
        <v>4490.296469999999</v>
      </c>
      <c r="E11" s="20">
        <f>D11/C11</f>
        <v>0.335748203230148</v>
      </c>
    </row>
    <row r="12" spans="1:5" s="25" customFormat="1" ht="18.75">
      <c r="A12" s="21"/>
      <c r="B12" s="22" t="s">
        <v>23</v>
      </c>
      <c r="C12" s="23">
        <f>SUM(C9:C11)</f>
        <v>17313.6</v>
      </c>
      <c r="D12" s="23">
        <f>SUM(D9:D11)</f>
        <v>5173.78645</v>
      </c>
      <c r="E12" s="24">
        <f>D12/C12</f>
        <v>0.29882788386008685</v>
      </c>
    </row>
    <row r="13" spans="1:6" ht="18.75" hidden="1">
      <c r="A13" s="16"/>
      <c r="B13" s="26" t="s">
        <v>24</v>
      </c>
      <c r="C13" s="27"/>
      <c r="D13" s="19"/>
      <c r="E13" s="28" t="e">
        <f aca="true" t="shared" si="0" ref="E13:E18">D13/C13</f>
        <v>#DIV/0!</v>
      </c>
      <c r="F13" s="25"/>
    </row>
    <row r="14" spans="1:5" ht="18.75" hidden="1">
      <c r="A14" s="16"/>
      <c r="B14" s="13" t="s">
        <v>25</v>
      </c>
      <c r="C14" s="29">
        <f>C12+C13</f>
        <v>17313.6</v>
      </c>
      <c r="D14" s="30"/>
      <c r="E14" s="28">
        <f t="shared" si="0"/>
        <v>0</v>
      </c>
    </row>
    <row r="15" spans="1:5" ht="12.75" customHeight="1" hidden="1">
      <c r="A15" s="31"/>
      <c r="B15" s="33"/>
      <c r="C15" s="34"/>
      <c r="D15" s="30"/>
      <c r="E15" s="28" t="e">
        <f t="shared" si="0"/>
        <v>#DIV/0!</v>
      </c>
    </row>
    <row r="16" spans="1:5" ht="18.75">
      <c r="A16" s="31"/>
      <c r="B16" s="35" t="s">
        <v>26</v>
      </c>
      <c r="C16" s="34">
        <v>12100.27025</v>
      </c>
      <c r="D16" s="34"/>
      <c r="E16" s="20"/>
    </row>
    <row r="17" spans="1:5" s="25" customFormat="1" ht="36" customHeight="1">
      <c r="A17" s="32"/>
      <c r="B17" s="36" t="s">
        <v>27</v>
      </c>
      <c r="C17" s="37">
        <v>7173.55544</v>
      </c>
      <c r="D17" s="37"/>
      <c r="E17" s="20"/>
    </row>
    <row r="18" spans="1:5" s="42" customFormat="1" ht="18.75">
      <c r="A18" s="38"/>
      <c r="B18" s="39" t="s">
        <v>25</v>
      </c>
      <c r="C18" s="40">
        <f>C12+C16</f>
        <v>29413.87025</v>
      </c>
      <c r="D18" s="40">
        <f>D12+D16</f>
        <v>5173.78645</v>
      </c>
      <c r="E18" s="41">
        <f t="shared" si="0"/>
        <v>0.1758961471586691</v>
      </c>
    </row>
    <row r="19" spans="1:5" s="42" customFormat="1" ht="18.75">
      <c r="A19" s="66"/>
      <c r="B19" s="43" t="s">
        <v>39</v>
      </c>
      <c r="C19" s="67"/>
      <c r="D19" s="67">
        <f>D20+D21</f>
        <v>16638.928529999997</v>
      </c>
      <c r="E19" s="68"/>
    </row>
    <row r="20" spans="1:5" s="45" customFormat="1" ht="18.75">
      <c r="A20" s="31"/>
      <c r="B20" s="36" t="s">
        <v>41</v>
      </c>
      <c r="C20" s="34"/>
      <c r="D20" s="34">
        <f>C16-C17+D9+D10-D26-D28-D29-D30-D31-D32-D36-D38</f>
        <v>5050.887989999999</v>
      </c>
      <c r="E20" s="44"/>
    </row>
    <row r="21" spans="1:5" s="42" customFormat="1" ht="37.5">
      <c r="A21" s="31"/>
      <c r="B21" s="36" t="s">
        <v>40</v>
      </c>
      <c r="C21" s="34"/>
      <c r="D21" s="34">
        <f>C17+D11-D43-D37-D27-D40</f>
        <v>11588.04054</v>
      </c>
      <c r="E21" s="44"/>
    </row>
    <row r="22" spans="1:5" s="42" customFormat="1" ht="36.75" customHeight="1">
      <c r="A22" s="75" t="s">
        <v>28</v>
      </c>
      <c r="B22" s="76"/>
      <c r="C22" s="76"/>
      <c r="D22" s="76"/>
      <c r="E22" s="77"/>
    </row>
    <row r="23" spans="1:5" s="42" customFormat="1" ht="25.5" customHeight="1">
      <c r="A23" s="78" t="s">
        <v>29</v>
      </c>
      <c r="B23" s="79"/>
      <c r="C23" s="79"/>
      <c r="D23" s="79"/>
      <c r="E23" s="80"/>
    </row>
    <row r="24" spans="1:11" ht="37.5" customHeight="1">
      <c r="A24" s="46">
        <v>1</v>
      </c>
      <c r="B24" s="47" t="s">
        <v>30</v>
      </c>
      <c r="C24" s="23">
        <f>C25+C35</f>
        <v>24073.866250000003</v>
      </c>
      <c r="D24" s="23">
        <f>D25+D35</f>
        <v>564.0221700000001</v>
      </c>
      <c r="E24" s="24">
        <f>D24/C24</f>
        <v>0.023428815469139695</v>
      </c>
      <c r="G24" s="82"/>
      <c r="H24" s="82"/>
      <c r="I24" s="82"/>
      <c r="J24" s="82"/>
      <c r="K24" s="82"/>
    </row>
    <row r="25" spans="1:5" ht="18.75">
      <c r="A25" s="49" t="s">
        <v>9</v>
      </c>
      <c r="B25" s="50" t="s">
        <v>12</v>
      </c>
      <c r="C25" s="51">
        <f>C26+C27+C28+C29+C30+C31+C32</f>
        <v>10632.386140000002</v>
      </c>
      <c r="D25" s="51">
        <f>D26+D27+D28+D29+D30+D31+D32</f>
        <v>499.0221700000001</v>
      </c>
      <c r="E25" s="44">
        <f>D25/C25</f>
        <v>0.046934165429021936</v>
      </c>
    </row>
    <row r="26" spans="1:5" ht="37.5">
      <c r="A26" s="49"/>
      <c r="B26" s="1" t="s">
        <v>1</v>
      </c>
      <c r="C26" s="19">
        <f>939.6+1000</f>
        <v>1939.6</v>
      </c>
      <c r="D26" s="19">
        <f>275.11826+44.844</f>
        <v>319.96226</v>
      </c>
      <c r="E26" s="44">
        <f>D26/C26</f>
        <v>0.16496301299236957</v>
      </c>
    </row>
    <row r="27" spans="1:5" ht="56.25">
      <c r="A27" s="49"/>
      <c r="B27" s="1" t="s">
        <v>2</v>
      </c>
      <c r="C27" s="19">
        <f>3528.3-0.1+767.26863+734.7</f>
        <v>5030.16863</v>
      </c>
      <c r="D27" s="19">
        <f>4.70537</f>
        <v>4.70537</v>
      </c>
      <c r="E27" s="44">
        <f>D27/C27</f>
        <v>0.0009354298724573773</v>
      </c>
    </row>
    <row r="28" spans="1:5" ht="18.75">
      <c r="A28" s="49"/>
      <c r="B28" s="1" t="s">
        <v>3</v>
      </c>
      <c r="C28" s="52">
        <f>95.1027+595.1027</f>
        <v>690.2054</v>
      </c>
      <c r="D28" s="19">
        <f>95.1027+9.89184-9.89184</f>
        <v>95.1027</v>
      </c>
      <c r="E28" s="44">
        <f>D28/C28</f>
        <v>0.13778898281584004</v>
      </c>
    </row>
    <row r="29" spans="1:5" ht="18.75">
      <c r="A29" s="49"/>
      <c r="B29" s="1" t="s">
        <v>4</v>
      </c>
      <c r="C29" s="52">
        <v>1484</v>
      </c>
      <c r="D29" s="19"/>
      <c r="E29" s="44">
        <f aca="true" t="shared" si="1" ref="E29:E48">D29/C29</f>
        <v>0</v>
      </c>
    </row>
    <row r="30" spans="1:5" ht="18.75">
      <c r="A30" s="49"/>
      <c r="B30" s="1" t="s">
        <v>5</v>
      </c>
      <c r="C30" s="52">
        <v>1103.7</v>
      </c>
      <c r="D30" s="19"/>
      <c r="E30" s="44">
        <f t="shared" si="1"/>
        <v>0</v>
      </c>
    </row>
    <row r="31" spans="1:5" ht="18.75">
      <c r="A31" s="49"/>
      <c r="B31" s="1" t="s">
        <v>6</v>
      </c>
      <c r="C31" s="52">
        <v>334.71211</v>
      </c>
      <c r="D31" s="19">
        <f>49.8816+19.4784</f>
        <v>69.36</v>
      </c>
      <c r="E31" s="44">
        <f>D31/C31</f>
        <v>0.20722285787628061</v>
      </c>
    </row>
    <row r="32" spans="1:5" ht="37.5">
      <c r="A32" s="49"/>
      <c r="B32" s="1" t="s">
        <v>7</v>
      </c>
      <c r="C32" s="19">
        <v>50</v>
      </c>
      <c r="D32" s="19">
        <f>9.89184</f>
        <v>9.89184</v>
      </c>
      <c r="E32" s="44">
        <f>D32/C32</f>
        <v>0.1978368</v>
      </c>
    </row>
    <row r="33" spans="1:5" ht="18.75" hidden="1">
      <c r="A33" s="49"/>
      <c r="B33" s="1"/>
      <c r="C33" s="52"/>
      <c r="D33" s="19">
        <v>0</v>
      </c>
      <c r="E33" s="44" t="e">
        <f t="shared" si="1"/>
        <v>#DIV/0!</v>
      </c>
    </row>
    <row r="34" spans="1:5" ht="18.75" hidden="1">
      <c r="A34" s="49"/>
      <c r="B34" s="1"/>
      <c r="C34" s="52"/>
      <c r="D34" s="19">
        <v>0</v>
      </c>
      <c r="E34" s="44" t="e">
        <f t="shared" si="1"/>
        <v>#DIV/0!</v>
      </c>
    </row>
    <row r="35" spans="1:5" ht="18.75">
      <c r="A35" s="49" t="s">
        <v>10</v>
      </c>
      <c r="B35" s="53" t="s">
        <v>13</v>
      </c>
      <c r="C35" s="51">
        <f>C36+C37+C38+C40</f>
        <v>13441.48011</v>
      </c>
      <c r="D35" s="30">
        <f>D36+D37+D38+D40</f>
        <v>65</v>
      </c>
      <c r="E35" s="54">
        <f t="shared" si="1"/>
        <v>0.0048357769730762185</v>
      </c>
    </row>
    <row r="36" spans="1:5" ht="18.75">
      <c r="A36" s="49"/>
      <c r="B36" s="2" t="s">
        <v>31</v>
      </c>
      <c r="C36" s="52">
        <f>3000-1000-95.1027</f>
        <v>1904.8973</v>
      </c>
      <c r="D36" s="19"/>
      <c r="E36" s="44">
        <f t="shared" si="1"/>
        <v>0</v>
      </c>
    </row>
    <row r="37" spans="1:5" ht="37.5">
      <c r="A37" s="49"/>
      <c r="B37" s="2" t="s">
        <v>32</v>
      </c>
      <c r="C37" s="52">
        <f>7497.4+0.01+1613.6</f>
        <v>9111.01</v>
      </c>
      <c r="D37" s="19"/>
      <c r="E37" s="44">
        <f t="shared" si="1"/>
        <v>0</v>
      </c>
    </row>
    <row r="38" spans="1:5" ht="18.75">
      <c r="A38" s="49"/>
      <c r="B38" s="2" t="s">
        <v>33</v>
      </c>
      <c r="C38" s="55">
        <v>675</v>
      </c>
      <c r="D38" s="19">
        <f>65</f>
        <v>65</v>
      </c>
      <c r="E38" s="44">
        <f t="shared" si="1"/>
        <v>0.0962962962962963</v>
      </c>
    </row>
    <row r="39" spans="1:5" ht="18.75">
      <c r="A39" s="49"/>
      <c r="B39" s="2" t="s">
        <v>44</v>
      </c>
      <c r="C39" s="55">
        <v>684.2</v>
      </c>
      <c r="D39" s="19"/>
      <c r="E39" s="44"/>
    </row>
    <row r="40" spans="1:5" ht="37.5">
      <c r="A40" s="49"/>
      <c r="B40" s="2" t="s">
        <v>45</v>
      </c>
      <c r="C40" s="55">
        <v>1750.57281</v>
      </c>
      <c r="D40" s="19"/>
      <c r="E40" s="44">
        <f t="shared" si="1"/>
        <v>0</v>
      </c>
    </row>
    <row r="41" spans="1:5" s="42" customFormat="1" ht="27.75" customHeight="1">
      <c r="A41" s="78" t="s">
        <v>34</v>
      </c>
      <c r="B41" s="79"/>
      <c r="C41" s="79"/>
      <c r="D41" s="79"/>
      <c r="E41" s="80"/>
    </row>
    <row r="42" spans="1:11" ht="37.5" customHeight="1">
      <c r="A42" s="46">
        <v>2</v>
      </c>
      <c r="B42" s="47" t="s">
        <v>30</v>
      </c>
      <c r="C42" s="23">
        <f>C43</f>
        <v>4655.714</v>
      </c>
      <c r="D42" s="48">
        <f>D43</f>
        <v>71.106</v>
      </c>
      <c r="E42" s="24">
        <f t="shared" si="1"/>
        <v>0.01527284536807888</v>
      </c>
      <c r="G42" s="82"/>
      <c r="H42" s="82"/>
      <c r="I42" s="82"/>
      <c r="J42" s="82"/>
      <c r="K42" s="82"/>
    </row>
    <row r="43" spans="1:5" ht="18.75">
      <c r="A43" s="49" t="s">
        <v>11</v>
      </c>
      <c r="B43" s="53" t="s">
        <v>13</v>
      </c>
      <c r="C43" s="51">
        <f>C44+C45</f>
        <v>4655.714</v>
      </c>
      <c r="D43" s="51">
        <f>D44+D45</f>
        <v>71.106</v>
      </c>
      <c r="E43" s="20">
        <f t="shared" si="1"/>
        <v>0.01527284536807888</v>
      </c>
    </row>
    <row r="44" spans="1:5" s="42" customFormat="1" ht="38.25" customHeight="1">
      <c r="A44" s="56"/>
      <c r="B44" s="2" t="s">
        <v>8</v>
      </c>
      <c r="C44" s="57">
        <v>504.351</v>
      </c>
      <c r="D44" s="52"/>
      <c r="E44" s="20">
        <f t="shared" si="1"/>
        <v>0</v>
      </c>
    </row>
    <row r="45" spans="1:5" s="42" customFormat="1" ht="37.5">
      <c r="A45" s="56"/>
      <c r="B45" s="2" t="s">
        <v>35</v>
      </c>
      <c r="C45" s="57">
        <v>4151.363</v>
      </c>
      <c r="D45" s="52">
        <f>71.106</f>
        <v>71.106</v>
      </c>
      <c r="E45" s="20">
        <f t="shared" si="1"/>
        <v>0.017128350375527263</v>
      </c>
    </row>
    <row r="46" spans="1:5" s="42" customFormat="1" ht="18.75" hidden="1">
      <c r="A46" s="56"/>
      <c r="B46" s="56"/>
      <c r="C46" s="56"/>
      <c r="D46" s="51">
        <f>D47+D48</f>
        <v>1270.2563400000001</v>
      </c>
      <c r="E46" s="28" t="e">
        <f t="shared" si="1"/>
        <v>#DIV/0!</v>
      </c>
    </row>
    <row r="47" spans="1:5" s="42" customFormat="1" ht="18.75" hidden="1">
      <c r="A47" s="56"/>
      <c r="B47" s="56"/>
      <c r="C47" s="56"/>
      <c r="D47" s="51">
        <f>D48+D49</f>
        <v>635.1281700000001</v>
      </c>
      <c r="E47" s="28" t="e">
        <f t="shared" si="1"/>
        <v>#DIV/0!</v>
      </c>
    </row>
    <row r="48" spans="1:5" ht="18.75">
      <c r="A48" s="58"/>
      <c r="B48" s="59" t="s">
        <v>36</v>
      </c>
      <c r="C48" s="23">
        <f>C24+C42</f>
        <v>28729.580250000003</v>
      </c>
      <c r="D48" s="60">
        <f>D24+D42</f>
        <v>635.1281700000001</v>
      </c>
      <c r="E48" s="24">
        <f t="shared" si="1"/>
        <v>0.022107116236061264</v>
      </c>
    </row>
    <row r="49" spans="1:5" ht="21" customHeight="1">
      <c r="A49" s="83" t="s">
        <v>37</v>
      </c>
      <c r="B49" s="83"/>
      <c r="C49" s="83"/>
      <c r="D49" s="61"/>
      <c r="E49" s="61"/>
    </row>
    <row r="50" spans="1:5" ht="18.75">
      <c r="A50" s="81" t="s">
        <v>38</v>
      </c>
      <c r="B50" s="81"/>
      <c r="C50" s="63"/>
      <c r="D50" s="62"/>
      <c r="E50" s="61"/>
    </row>
    <row r="51" spans="1:5" ht="18.75">
      <c r="A51" s="61"/>
      <c r="B51" s="61"/>
      <c r="C51" s="64"/>
      <c r="D51" s="61"/>
      <c r="E51" s="61"/>
    </row>
  </sheetData>
  <mergeCells count="14">
    <mergeCell ref="A50:B50"/>
    <mergeCell ref="G24:K24"/>
    <mergeCell ref="A41:E41"/>
    <mergeCell ref="G42:K42"/>
    <mergeCell ref="A49:C49"/>
    <mergeCell ref="A8:C8"/>
    <mergeCell ref="A22:E22"/>
    <mergeCell ref="A23:E23"/>
    <mergeCell ref="E5:E6"/>
    <mergeCell ref="A5:A6"/>
    <mergeCell ref="B5:B6"/>
    <mergeCell ref="C5:C6"/>
    <mergeCell ref="A2:E2"/>
    <mergeCell ref="A3:E3"/>
  </mergeCells>
  <printOptions/>
  <pageMargins left="0.16" right="0.25" top="0.57" bottom="1" header="0.5" footer="0.5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2014-06-13T08:20:13Z</cp:lastPrinted>
  <dcterms:created xsi:type="dcterms:W3CDTF">2014-03-25T13:04:01Z</dcterms:created>
  <dcterms:modified xsi:type="dcterms:W3CDTF">2014-06-13T08:20:18Z</dcterms:modified>
  <cp:category/>
  <cp:version/>
  <cp:contentType/>
  <cp:contentStatus/>
</cp:coreProperties>
</file>